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kers/Dropbox/ADjunct CEO/ANES Health/Customer Programs/Tools/"/>
    </mc:Choice>
  </mc:AlternateContent>
  <xr:revisionPtr revIDLastSave="0" documentId="8_{B357CDBA-8E7B-0C4B-A060-92E8DA0D7EEE}" xr6:coauthVersionLast="45" xr6:coauthVersionMax="45" xr10:uidLastSave="{00000000-0000-0000-0000-000000000000}"/>
  <bookViews>
    <workbookView xWindow="0" yWindow="500" windowWidth="39060" windowHeight="20800" activeTab="3" xr2:uid="{CBE61337-3422-2A4B-B569-79C4EE9CB172}"/>
  </bookViews>
  <sheets>
    <sheet name="Assumptions" sheetId="1" r:id="rId1"/>
    <sheet name="Income Statement" sheetId="2" r:id="rId2"/>
    <sheet name="Model Operation Assumptions" sheetId="5" r:id="rId3"/>
    <sheet name="Model Business Result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3" i="1"/>
  <c r="F12" i="1"/>
  <c r="F11" i="1"/>
  <c r="F9" i="1"/>
  <c r="F13" i="5"/>
  <c r="F12" i="5"/>
  <c r="F11" i="5"/>
  <c r="F10" i="5"/>
  <c r="F9" i="5"/>
  <c r="D16" i="6"/>
  <c r="F16" i="6" s="1"/>
  <c r="D27" i="6"/>
  <c r="D26" i="6"/>
  <c r="F26" i="6" s="1"/>
  <c r="D25" i="6"/>
  <c r="F25" i="6" s="1"/>
  <c r="D23" i="6"/>
  <c r="F23" i="6" s="1"/>
  <c r="D22" i="6"/>
  <c r="F22" i="6" s="1"/>
  <c r="D21" i="6"/>
  <c r="D20" i="6"/>
  <c r="D19" i="6"/>
  <c r="F19" i="6" s="1"/>
  <c r="D18" i="6"/>
  <c r="F18" i="6" s="1"/>
  <c r="D11" i="6"/>
  <c r="F11" i="6" s="1"/>
  <c r="D7" i="6"/>
  <c r="F7" i="6" s="1"/>
  <c r="D6" i="6"/>
  <c r="F6" i="6" s="1"/>
  <c r="F27" i="6"/>
  <c r="F21" i="6"/>
  <c r="F20" i="6"/>
  <c r="D17" i="6" l="1"/>
  <c r="F17" i="6" s="1"/>
  <c r="D8" i="6"/>
  <c r="D24" i="6" s="1"/>
  <c r="F24" i="6" l="1"/>
  <c r="F8" i="6"/>
  <c r="D13" i="6"/>
  <c r="D29" i="6" l="1"/>
  <c r="F29" i="6" s="1"/>
  <c r="F13" i="6"/>
  <c r="D31" i="6" l="1"/>
  <c r="F31" i="6" s="1"/>
  <c r="F32" i="6" s="1"/>
  <c r="D26" i="2" l="1"/>
  <c r="F26" i="2" s="1"/>
  <c r="D27" i="2"/>
  <c r="F27" i="2" s="1"/>
  <c r="D25" i="2"/>
  <c r="F25" i="2" s="1"/>
  <c r="D23" i="2"/>
  <c r="F23" i="2" s="1"/>
  <c r="D20" i="2"/>
  <c r="F20" i="2" s="1"/>
  <c r="D21" i="2"/>
  <c r="F21" i="2" s="1"/>
  <c r="D22" i="2"/>
  <c r="F22" i="2" s="1"/>
  <c r="D19" i="2"/>
  <c r="F19" i="2" s="1"/>
  <c r="D18" i="2"/>
  <c r="F18" i="2" s="1"/>
  <c r="D16" i="2"/>
  <c r="D17" i="2" s="1"/>
  <c r="F17" i="2" s="1"/>
  <c r="D6" i="2"/>
  <c r="F6" i="2" s="1"/>
  <c r="D7" i="2"/>
  <c r="F7" i="2" s="1"/>
  <c r="D11" i="2"/>
  <c r="F11" i="2" s="1"/>
  <c r="F16" i="2" l="1"/>
  <c r="D8" i="2"/>
  <c r="D13" i="2" s="1"/>
  <c r="F13" i="2" s="1"/>
  <c r="D24" i="2" l="1"/>
  <c r="F8" i="2"/>
  <c r="D29" i="2" l="1"/>
  <c r="F24" i="2"/>
  <c r="F29" i="2" l="1"/>
  <c r="D31" i="2"/>
  <c r="F31" i="2" s="1"/>
  <c r="F32" i="2" s="1"/>
</calcChain>
</file>

<file path=xl/sharedStrings.xml><?xml version="1.0" encoding="utf-8"?>
<sst xmlns="http://schemas.openxmlformats.org/spreadsheetml/2006/main" count="165" uniqueCount="56">
  <si>
    <t>Business Model</t>
  </si>
  <si>
    <t>Assumptions</t>
  </si>
  <si>
    <t>Procedures</t>
  </si>
  <si>
    <t>Scan</t>
  </si>
  <si>
    <t>Consult</t>
  </si>
  <si>
    <t>Massage</t>
  </si>
  <si>
    <t>Adjustment</t>
  </si>
  <si>
    <t>Mid Level Consult</t>
  </si>
  <si>
    <t>Accounting</t>
  </si>
  <si>
    <t>Practice Manager</t>
  </si>
  <si>
    <t>Dr</t>
  </si>
  <si>
    <t>Practitioner 1</t>
  </si>
  <si>
    <t>Practitioner 2</t>
  </si>
  <si>
    <t>Front Desk</t>
  </si>
  <si>
    <t>Product</t>
  </si>
  <si>
    <t>Infocutical</t>
  </si>
  <si>
    <t>Cost</t>
  </si>
  <si>
    <t>Sell</t>
  </si>
  <si>
    <t>Other</t>
  </si>
  <si>
    <t>Number Per Month</t>
  </si>
  <si>
    <t>Work Days Per Month</t>
  </si>
  <si>
    <t>Work Hours Per Day</t>
  </si>
  <si>
    <t>Price Each</t>
  </si>
  <si>
    <t>Rent</t>
  </si>
  <si>
    <t>Utilities</t>
  </si>
  <si>
    <t>Phone</t>
  </si>
  <si>
    <t>Advertising</t>
  </si>
  <si>
    <t>Office Supplies</t>
  </si>
  <si>
    <t>Insurance</t>
  </si>
  <si>
    <t>Liability Insurance</t>
  </si>
  <si>
    <t>Professional Fees</t>
  </si>
  <si>
    <t>Dues &amp; Memberships</t>
  </si>
  <si>
    <t>Parking</t>
  </si>
  <si>
    <t>Employee Benefit Rate</t>
  </si>
  <si>
    <t>Of Sales</t>
  </si>
  <si>
    <t>Of Payroll</t>
  </si>
  <si>
    <t xml:space="preserve">Per Month </t>
  </si>
  <si>
    <t xml:space="preserve">Per Year </t>
  </si>
  <si>
    <t>Income Statement</t>
  </si>
  <si>
    <t>Sales</t>
  </si>
  <si>
    <t>Services</t>
  </si>
  <si>
    <t>Cost of Goods</t>
  </si>
  <si>
    <t>Products</t>
  </si>
  <si>
    <t>Gross Profit</t>
  </si>
  <si>
    <t>Expenses</t>
  </si>
  <si>
    <t>Payroll</t>
  </si>
  <si>
    <t>Payroll Benefits</t>
  </si>
  <si>
    <t>Total Expense</t>
  </si>
  <si>
    <t>EBITDA</t>
  </si>
  <si>
    <t>Personnel</t>
  </si>
  <si>
    <t>Operational Cost</t>
  </si>
  <si>
    <t>Workman's Comp Rate</t>
  </si>
  <si>
    <t>Supplements</t>
  </si>
  <si>
    <t>% Net Profit</t>
  </si>
  <si>
    <t>Our New Clinic Income Statement</t>
  </si>
  <si>
    <t>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</si>
</sst>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71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44" fontId="0" fillId="0" borderId="0" xfId="1" applyFont="1"/>
    <xf numFmtId="44" fontId="0" fillId="0" borderId="0" xfId="0" applyNumberFormat="1"/>
    <xf numFmtId="44" fontId="0" fillId="2" borderId="1" xfId="1" applyFont="1" applyFill="1" applyBorder="1"/>
    <xf numFmtId="164" fontId="0" fillId="2" borderId="1" xfId="2" applyNumberFormat="1" applyFont="1" applyFill="1" applyBorder="1"/>
    <xf numFmtId="165" fontId="0" fillId="2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4" fontId="0" fillId="0" borderId="2" xfId="1" applyFont="1" applyBorder="1"/>
    <xf numFmtId="0" fontId="0" fillId="0" borderId="2" xfId="0" applyBorder="1"/>
    <xf numFmtId="44" fontId="0" fillId="0" borderId="2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3" applyNumberFormat="1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3</xdr:col>
      <xdr:colOff>660400</xdr:colOff>
      <xdr:row>2</xdr:row>
      <xdr:rowOff>226272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C1828-DFCC-CD4C-92DE-FC5AC6D40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501900" cy="708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113037</xdr:colOff>
      <xdr:row>0</xdr:row>
      <xdr:rowOff>39896</xdr:rowOff>
    </xdr:from>
    <xdr:to>
      <xdr:col>3</xdr:col>
      <xdr:colOff>410293</xdr:colOff>
      <xdr:row>2</xdr:row>
      <xdr:rowOff>59843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9D643-CD71-204E-9D6B-E86B3854C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7" y="39896"/>
          <a:ext cx="1760083" cy="498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3</xdr:col>
      <xdr:colOff>660400</xdr:colOff>
      <xdr:row>2</xdr:row>
      <xdr:rowOff>226272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2B9374-81B2-AF49-9398-FBED7DBF3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501900" cy="708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304800</xdr:colOff>
      <xdr:row>1</xdr:row>
      <xdr:rowOff>237279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C8FA76-9A3F-0B42-B8C6-F80F4B359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1689100" cy="4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1472-2DA4-3E45-9547-FB90C558A6BB}">
  <dimension ref="B4:F45"/>
  <sheetViews>
    <sheetView topLeftCell="A15" zoomScale="227" zoomScaleNormal="227" workbookViewId="0">
      <selection activeCell="D45" sqref="D45"/>
    </sheetView>
  </sheetViews>
  <sheetFormatPr baseColWidth="10" defaultRowHeight="19" x14ac:dyDescent="0.25"/>
  <cols>
    <col min="1" max="1" width="9.33203125" customWidth="1"/>
    <col min="2" max="2" width="9.1640625" style="9" customWidth="1"/>
    <col min="3" max="3" width="7.1640625" style="1" customWidth="1"/>
    <col min="4" max="4" width="10.1640625" customWidth="1"/>
  </cols>
  <sheetData>
    <row r="4" spans="2:6" ht="26" x14ac:dyDescent="0.3">
      <c r="B4" s="11" t="s">
        <v>0</v>
      </c>
    </row>
    <row r="6" spans="2:6" x14ac:dyDescent="0.25">
      <c r="B6" s="9" t="s">
        <v>1</v>
      </c>
    </row>
    <row r="8" spans="2:6" ht="35" x14ac:dyDescent="0.25">
      <c r="B8" s="9" t="s">
        <v>2</v>
      </c>
      <c r="D8" s="15" t="s">
        <v>19</v>
      </c>
      <c r="E8" s="15" t="s">
        <v>22</v>
      </c>
    </row>
    <row r="9" spans="2:6" x14ac:dyDescent="0.25">
      <c r="C9" s="1" t="s">
        <v>3</v>
      </c>
      <c r="D9" s="8">
        <v>35</v>
      </c>
      <c r="E9" s="5">
        <v>95</v>
      </c>
      <c r="F9" s="18">
        <f>D9/D30</f>
        <v>1.5909090909090908</v>
      </c>
    </row>
    <row r="10" spans="2:6" x14ac:dyDescent="0.25">
      <c r="C10" s="1" t="s">
        <v>4</v>
      </c>
      <c r="D10" s="8">
        <v>40</v>
      </c>
      <c r="E10" s="5">
        <v>100</v>
      </c>
      <c r="F10" s="17">
        <f>D10/$D$30</f>
        <v>1.8181818181818181</v>
      </c>
    </row>
    <row r="11" spans="2:6" x14ac:dyDescent="0.25">
      <c r="C11" s="1" t="s">
        <v>5</v>
      </c>
      <c r="D11" s="8">
        <v>10</v>
      </c>
      <c r="E11" s="5">
        <v>100</v>
      </c>
      <c r="F11" s="17">
        <f t="shared" ref="F11:F13" si="0">D11/$D$30</f>
        <v>0.45454545454545453</v>
      </c>
    </row>
    <row r="12" spans="2:6" x14ac:dyDescent="0.25">
      <c r="C12" s="1" t="s">
        <v>6</v>
      </c>
      <c r="D12" s="8">
        <v>5</v>
      </c>
      <c r="E12" s="5">
        <v>250</v>
      </c>
      <c r="F12" s="17">
        <f t="shared" si="0"/>
        <v>0.22727272727272727</v>
      </c>
    </row>
    <row r="13" spans="2:6" x14ac:dyDescent="0.25">
      <c r="C13" s="1" t="s">
        <v>7</v>
      </c>
      <c r="D13" s="8">
        <v>0</v>
      </c>
      <c r="E13" s="5">
        <v>65</v>
      </c>
      <c r="F13" s="17">
        <f t="shared" si="0"/>
        <v>0</v>
      </c>
    </row>
    <row r="14" spans="2:6" ht="12" customHeight="1" x14ac:dyDescent="0.25"/>
    <row r="15" spans="2:6" x14ac:dyDescent="0.25">
      <c r="B15" s="9" t="s">
        <v>14</v>
      </c>
      <c r="E15" t="s">
        <v>16</v>
      </c>
      <c r="F15" t="s">
        <v>17</v>
      </c>
    </row>
    <row r="16" spans="2:6" x14ac:dyDescent="0.25">
      <c r="C16" s="1" t="s">
        <v>15</v>
      </c>
      <c r="D16" s="8">
        <v>25</v>
      </c>
      <c r="E16" s="5">
        <v>13</v>
      </c>
      <c r="F16" s="5">
        <v>30</v>
      </c>
    </row>
    <row r="17" spans="2:6" x14ac:dyDescent="0.25">
      <c r="C17" s="1" t="s">
        <v>52</v>
      </c>
      <c r="D17" s="8">
        <v>25</v>
      </c>
      <c r="E17" s="5">
        <v>1</v>
      </c>
      <c r="F17" s="5">
        <v>25</v>
      </c>
    </row>
    <row r="18" spans="2:6" x14ac:dyDescent="0.25">
      <c r="C18" s="1" t="s">
        <v>18</v>
      </c>
      <c r="D18" s="8">
        <v>1</v>
      </c>
      <c r="E18" s="5">
        <v>50</v>
      </c>
      <c r="F18" s="5">
        <v>100</v>
      </c>
    </row>
    <row r="19" spans="2:6" ht="8" customHeight="1" x14ac:dyDescent="0.25"/>
    <row r="20" spans="2:6" x14ac:dyDescent="0.25">
      <c r="B20" s="9" t="s">
        <v>49</v>
      </c>
    </row>
    <row r="21" spans="2:6" x14ac:dyDescent="0.25">
      <c r="C21" s="1" t="s">
        <v>9</v>
      </c>
    </row>
    <row r="22" spans="2:6" x14ac:dyDescent="0.25">
      <c r="C22" s="1" t="s">
        <v>10</v>
      </c>
      <c r="D22" s="7">
        <v>0</v>
      </c>
      <c r="E22" t="s">
        <v>37</v>
      </c>
    </row>
    <row r="23" spans="2:6" x14ac:dyDescent="0.25">
      <c r="C23" s="1" t="s">
        <v>10</v>
      </c>
      <c r="D23" s="7">
        <v>0</v>
      </c>
      <c r="E23" t="s">
        <v>37</v>
      </c>
    </row>
    <row r="24" spans="2:6" x14ac:dyDescent="0.25">
      <c r="C24" s="1" t="s">
        <v>10</v>
      </c>
      <c r="D24" s="7">
        <v>0</v>
      </c>
      <c r="E24" t="s">
        <v>37</v>
      </c>
    </row>
    <row r="25" spans="2:6" x14ac:dyDescent="0.25">
      <c r="C25" s="1" t="s">
        <v>11</v>
      </c>
      <c r="D25" s="7">
        <v>50000</v>
      </c>
      <c r="E25" t="s">
        <v>37</v>
      </c>
    </row>
    <row r="26" spans="2:6" x14ac:dyDescent="0.25">
      <c r="C26" s="1" t="s">
        <v>12</v>
      </c>
      <c r="D26" s="7">
        <v>0</v>
      </c>
      <c r="E26" t="s">
        <v>37</v>
      </c>
    </row>
    <row r="27" spans="2:6" x14ac:dyDescent="0.25">
      <c r="C27" s="1" t="s">
        <v>13</v>
      </c>
      <c r="D27" s="7">
        <v>20000</v>
      </c>
      <c r="E27" t="s">
        <v>37</v>
      </c>
    </row>
    <row r="28" spans="2:6" x14ac:dyDescent="0.25">
      <c r="C28" s="1" t="s">
        <v>8</v>
      </c>
      <c r="D28" s="7">
        <v>0</v>
      </c>
      <c r="E28" t="s">
        <v>37</v>
      </c>
    </row>
    <row r="29" spans="2:6" ht="9" customHeight="1" x14ac:dyDescent="0.25"/>
    <row r="30" spans="2:6" x14ac:dyDescent="0.25">
      <c r="C30" s="1" t="s">
        <v>20</v>
      </c>
      <c r="D30" s="8">
        <v>22</v>
      </c>
    </row>
    <row r="31" spans="2:6" x14ac:dyDescent="0.25">
      <c r="C31" s="1" t="s">
        <v>21</v>
      </c>
      <c r="D31" s="8">
        <v>8</v>
      </c>
    </row>
    <row r="32" spans="2:6" ht="10" customHeight="1" x14ac:dyDescent="0.25"/>
    <row r="33" spans="3:5" x14ac:dyDescent="0.25">
      <c r="C33" s="1" t="s">
        <v>50</v>
      </c>
    </row>
    <row r="34" spans="3:5" x14ac:dyDescent="0.25">
      <c r="C34" s="1" t="s">
        <v>23</v>
      </c>
      <c r="D34" s="5">
        <v>1200</v>
      </c>
      <c r="E34" t="s">
        <v>36</v>
      </c>
    </row>
    <row r="35" spans="3:5" x14ac:dyDescent="0.25">
      <c r="C35" s="1" t="s">
        <v>24</v>
      </c>
      <c r="D35" s="5">
        <v>500</v>
      </c>
      <c r="E35" t="s">
        <v>36</v>
      </c>
    </row>
    <row r="36" spans="3:5" x14ac:dyDescent="0.25">
      <c r="C36" s="1" t="s">
        <v>25</v>
      </c>
      <c r="D36" s="5">
        <v>500</v>
      </c>
      <c r="E36" t="s">
        <v>36</v>
      </c>
    </row>
    <row r="37" spans="3:5" x14ac:dyDescent="0.25">
      <c r="C37" s="1" t="s">
        <v>26</v>
      </c>
      <c r="D37" s="5">
        <v>100</v>
      </c>
      <c r="E37" t="s">
        <v>36</v>
      </c>
    </row>
    <row r="38" spans="3:5" x14ac:dyDescent="0.25">
      <c r="C38" s="1" t="s">
        <v>27</v>
      </c>
      <c r="D38" s="5">
        <v>200</v>
      </c>
      <c r="E38" t="s">
        <v>36</v>
      </c>
    </row>
    <row r="39" spans="3:5" x14ac:dyDescent="0.25">
      <c r="C39" s="1" t="s">
        <v>28</v>
      </c>
      <c r="D39" s="5">
        <v>500</v>
      </c>
      <c r="E39" t="s">
        <v>36</v>
      </c>
    </row>
    <row r="40" spans="3:5" x14ac:dyDescent="0.25">
      <c r="C40" s="1" t="s">
        <v>29</v>
      </c>
      <c r="D40" s="6">
        <v>0.01</v>
      </c>
      <c r="E40" t="s">
        <v>34</v>
      </c>
    </row>
    <row r="41" spans="3:5" x14ac:dyDescent="0.25">
      <c r="C41" s="1" t="s">
        <v>30</v>
      </c>
      <c r="D41" s="5">
        <v>150</v>
      </c>
      <c r="E41" t="s">
        <v>36</v>
      </c>
    </row>
    <row r="42" spans="3:5" x14ac:dyDescent="0.25">
      <c r="C42" s="1" t="s">
        <v>31</v>
      </c>
      <c r="D42" s="5">
        <v>150</v>
      </c>
      <c r="E42" t="s">
        <v>36</v>
      </c>
    </row>
    <row r="43" spans="3:5" x14ac:dyDescent="0.25">
      <c r="C43" s="1" t="s">
        <v>32</v>
      </c>
      <c r="D43" s="5">
        <v>0</v>
      </c>
      <c r="E43" t="s">
        <v>36</v>
      </c>
    </row>
    <row r="44" spans="3:5" x14ac:dyDescent="0.25">
      <c r="C44" s="1" t="s">
        <v>51</v>
      </c>
      <c r="D44" s="6">
        <v>5.0000000000000001E-3</v>
      </c>
      <c r="E44" t="s">
        <v>35</v>
      </c>
    </row>
    <row r="45" spans="3:5" x14ac:dyDescent="0.25">
      <c r="C45" s="1" t="s">
        <v>33</v>
      </c>
      <c r="D45" s="6">
        <v>0.15</v>
      </c>
      <c r="E45" t="s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B5AC-D2BA-B34B-833B-ED5FBBFB1C4D}">
  <dimension ref="A3:F32"/>
  <sheetViews>
    <sheetView topLeftCell="A10" zoomScale="274" zoomScaleNormal="274" workbookViewId="0">
      <selection activeCell="F31" sqref="F31"/>
    </sheetView>
  </sheetViews>
  <sheetFormatPr baseColWidth="10" defaultRowHeight="19" x14ac:dyDescent="0.25"/>
  <cols>
    <col min="1" max="1" width="4" customWidth="1"/>
    <col min="2" max="2" width="3.1640625" style="9" customWidth="1"/>
    <col min="3" max="3" width="12" style="1" customWidth="1"/>
    <col min="4" max="4" width="12.6640625" style="3" customWidth="1"/>
    <col min="5" max="5" width="0.6640625" customWidth="1"/>
    <col min="6" max="6" width="12.5" bestFit="1" customWidth="1"/>
  </cols>
  <sheetData>
    <row r="3" spans="1:6" ht="21" x14ac:dyDescent="0.25">
      <c r="A3" s="10" t="s">
        <v>38</v>
      </c>
    </row>
    <row r="4" spans="1:6" ht="11" customHeight="1" x14ac:dyDescent="0.25"/>
    <row r="5" spans="1:6" x14ac:dyDescent="0.25">
      <c r="B5" s="9" t="s">
        <v>39</v>
      </c>
    </row>
    <row r="6" spans="1:6" x14ac:dyDescent="0.25">
      <c r="C6" s="1" t="s">
        <v>40</v>
      </c>
      <c r="D6" s="3">
        <f>Assumptions!D9*Assumptions!E9+Assumptions!D10*Assumptions!E10+Assumptions!D11*Assumptions!E11+Assumptions!D12*Assumptions!E12+Assumptions!D13*Assumptions!E13</f>
        <v>9575</v>
      </c>
      <c r="F6" s="4">
        <f>D6*12</f>
        <v>114900</v>
      </c>
    </row>
    <row r="7" spans="1:6" ht="20" thickBot="1" x14ac:dyDescent="0.3">
      <c r="C7" s="1" t="s">
        <v>14</v>
      </c>
      <c r="D7" s="12">
        <f>Assumptions!D16*Assumptions!F16+Assumptions!D17*Assumptions!F17+Assumptions!D18*Assumptions!F18</f>
        <v>1475</v>
      </c>
      <c r="E7" s="13"/>
      <c r="F7" s="14">
        <f>D7*12</f>
        <v>17700</v>
      </c>
    </row>
    <row r="8" spans="1:6" x14ac:dyDescent="0.25">
      <c r="D8" s="3">
        <f>SUM(D6:D7)</f>
        <v>11050</v>
      </c>
      <c r="F8" s="4">
        <f>D8*12</f>
        <v>132600</v>
      </c>
    </row>
    <row r="9" spans="1:6" ht="8" customHeight="1" x14ac:dyDescent="0.25"/>
    <row r="10" spans="1:6" x14ac:dyDescent="0.25">
      <c r="B10" s="9" t="s">
        <v>41</v>
      </c>
    </row>
    <row r="11" spans="1:6" x14ac:dyDescent="0.25">
      <c r="C11" s="1" t="s">
        <v>42</v>
      </c>
      <c r="D11" s="3">
        <f>Assumptions!E16*Assumptions!D16+Assumptions!E17*Assumptions!D17+Assumptions!E18*Assumptions!D18</f>
        <v>400</v>
      </c>
      <c r="F11" s="4">
        <f>D11*12</f>
        <v>4800</v>
      </c>
    </row>
    <row r="12" spans="1:6" ht="4" customHeight="1" thickBot="1" x14ac:dyDescent="0.3">
      <c r="D12" s="12"/>
      <c r="E12" s="13"/>
      <c r="F12" s="13"/>
    </row>
    <row r="13" spans="1:6" x14ac:dyDescent="0.25">
      <c r="B13" s="9" t="s">
        <v>43</v>
      </c>
      <c r="D13" s="3">
        <f>D8-D11</f>
        <v>10650</v>
      </c>
      <c r="F13" s="4">
        <f>D13*12</f>
        <v>127800</v>
      </c>
    </row>
    <row r="14" spans="1:6" ht="9" customHeight="1" x14ac:dyDescent="0.25"/>
    <row r="15" spans="1:6" x14ac:dyDescent="0.25">
      <c r="B15" s="9" t="s">
        <v>44</v>
      </c>
    </row>
    <row r="16" spans="1:6" x14ac:dyDescent="0.25">
      <c r="C16" s="1" t="s">
        <v>45</v>
      </c>
      <c r="D16" s="3">
        <f>Assumptions!D22/12+Assumptions!D23/12+Assumptions!D25/12+Assumptions!D24/12+Assumptions!D26/12+Assumptions!D27/12+Assumptions!D28/12</f>
        <v>5833.3333333333339</v>
      </c>
      <c r="F16" s="4">
        <f>D16*12</f>
        <v>70000</v>
      </c>
    </row>
    <row r="17" spans="3:6" x14ac:dyDescent="0.25">
      <c r="C17" s="1" t="s">
        <v>46</v>
      </c>
      <c r="D17" s="3">
        <f>D16*(Assumptions!D44+Assumptions!D45)</f>
        <v>904.16666666666674</v>
      </c>
      <c r="F17" s="4">
        <f>D17*12</f>
        <v>10850</v>
      </c>
    </row>
    <row r="18" spans="3:6" x14ac:dyDescent="0.25">
      <c r="C18" s="1" t="s">
        <v>23</v>
      </c>
      <c r="D18" s="3">
        <f>Assumptions!D34</f>
        <v>1200</v>
      </c>
      <c r="F18" s="4">
        <f t="shared" ref="F18:F27" si="0">D18*12</f>
        <v>14400</v>
      </c>
    </row>
    <row r="19" spans="3:6" x14ac:dyDescent="0.25">
      <c r="C19" s="1" t="s">
        <v>24</v>
      </c>
      <c r="D19" s="3">
        <f>Assumptions!D35</f>
        <v>500</v>
      </c>
      <c r="F19" s="4">
        <f t="shared" si="0"/>
        <v>6000</v>
      </c>
    </row>
    <row r="20" spans="3:6" x14ac:dyDescent="0.25">
      <c r="C20" s="1" t="s">
        <v>25</v>
      </c>
      <c r="D20" s="3">
        <f>Assumptions!D36</f>
        <v>500</v>
      </c>
      <c r="F20" s="4">
        <f t="shared" si="0"/>
        <v>6000</v>
      </c>
    </row>
    <row r="21" spans="3:6" x14ac:dyDescent="0.25">
      <c r="C21" s="1" t="s">
        <v>26</v>
      </c>
      <c r="D21" s="3">
        <f>Assumptions!D37</f>
        <v>100</v>
      </c>
      <c r="F21" s="4">
        <f t="shared" si="0"/>
        <v>1200</v>
      </c>
    </row>
    <row r="22" spans="3:6" x14ac:dyDescent="0.25">
      <c r="C22" s="1" t="s">
        <v>27</v>
      </c>
      <c r="D22" s="3">
        <f>Assumptions!D38</f>
        <v>200</v>
      </c>
      <c r="F22" s="4">
        <f t="shared" si="0"/>
        <v>2400</v>
      </c>
    </row>
    <row r="23" spans="3:6" x14ac:dyDescent="0.25">
      <c r="C23" s="1" t="s">
        <v>28</v>
      </c>
      <c r="D23" s="3">
        <f>Assumptions!D39</f>
        <v>500</v>
      </c>
      <c r="F23" s="4">
        <f t="shared" si="0"/>
        <v>6000</v>
      </c>
    </row>
    <row r="24" spans="3:6" x14ac:dyDescent="0.25">
      <c r="C24" s="1" t="s">
        <v>29</v>
      </c>
      <c r="D24" s="3">
        <f>D8*Assumptions!D40</f>
        <v>110.5</v>
      </c>
      <c r="F24" s="4">
        <f t="shared" si="0"/>
        <v>1326</v>
      </c>
    </row>
    <row r="25" spans="3:6" x14ac:dyDescent="0.25">
      <c r="C25" s="1" t="s">
        <v>30</v>
      </c>
      <c r="D25" s="3">
        <f>Assumptions!D41</f>
        <v>150</v>
      </c>
      <c r="F25" s="4">
        <f t="shared" si="0"/>
        <v>1800</v>
      </c>
    </row>
    <row r="26" spans="3:6" x14ac:dyDescent="0.25">
      <c r="C26" s="1" t="s">
        <v>31</v>
      </c>
      <c r="D26" s="3">
        <f>Assumptions!D42</f>
        <v>150</v>
      </c>
      <c r="F26" s="4">
        <f t="shared" si="0"/>
        <v>1800</v>
      </c>
    </row>
    <row r="27" spans="3:6" x14ac:dyDescent="0.25">
      <c r="C27" s="1" t="s">
        <v>32</v>
      </c>
      <c r="D27" s="3">
        <f>Assumptions!D43</f>
        <v>0</v>
      </c>
      <c r="F27" s="4">
        <f t="shared" si="0"/>
        <v>0</v>
      </c>
    </row>
    <row r="28" spans="3:6" ht="11" customHeight="1" thickBot="1" x14ac:dyDescent="0.3">
      <c r="D28" s="12"/>
      <c r="E28" s="13"/>
      <c r="F28" s="13"/>
    </row>
    <row r="29" spans="3:6" x14ac:dyDescent="0.25">
      <c r="C29" s="1" t="s">
        <v>47</v>
      </c>
      <c r="D29" s="3">
        <f>SUM(D16:D27)</f>
        <v>10148</v>
      </c>
      <c r="F29" s="4">
        <f>D29*12</f>
        <v>121776</v>
      </c>
    </row>
    <row r="30" spans="3:6" ht="11" customHeight="1" thickBot="1" x14ac:dyDescent="0.3">
      <c r="D30" s="12"/>
      <c r="E30" s="13"/>
      <c r="F30" s="13"/>
    </row>
    <row r="31" spans="3:6" x14ac:dyDescent="0.25">
      <c r="C31" s="1" t="s">
        <v>48</v>
      </c>
      <c r="D31" s="3">
        <f>D13-D29</f>
        <v>502</v>
      </c>
      <c r="F31" s="4">
        <f>D31*12</f>
        <v>6024</v>
      </c>
    </row>
    <row r="32" spans="3:6" x14ac:dyDescent="0.25">
      <c r="D32" s="1" t="s">
        <v>53</v>
      </c>
      <c r="F32" s="2">
        <f>F31/F8</f>
        <v>4.5429864253393668E-2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F15B-38ED-BB44-BE6D-6EE21617E4B3}">
  <dimension ref="B4:F45"/>
  <sheetViews>
    <sheetView topLeftCell="A4" zoomScale="209" zoomScaleNormal="209" workbookViewId="0">
      <selection activeCell="E9" sqref="E9"/>
    </sheetView>
  </sheetViews>
  <sheetFormatPr baseColWidth="10" defaultRowHeight="19" x14ac:dyDescent="0.25"/>
  <cols>
    <col min="1" max="1" width="9.33203125" customWidth="1"/>
    <col min="2" max="2" width="9.1640625" style="9" customWidth="1"/>
    <col min="3" max="3" width="7.1640625" style="1" customWidth="1"/>
    <col min="4" max="4" width="13.1640625" customWidth="1"/>
  </cols>
  <sheetData>
    <row r="4" spans="2:6" ht="26" x14ac:dyDescent="0.3">
      <c r="B4" s="11" t="s">
        <v>0</v>
      </c>
    </row>
    <row r="6" spans="2:6" x14ac:dyDescent="0.25">
      <c r="B6" s="9" t="s">
        <v>1</v>
      </c>
    </row>
    <row r="8" spans="2:6" ht="35" x14ac:dyDescent="0.25">
      <c r="B8" s="9" t="s">
        <v>2</v>
      </c>
      <c r="D8" s="15" t="s">
        <v>19</v>
      </c>
      <c r="E8" s="15" t="s">
        <v>22</v>
      </c>
      <c r="F8" s="16" t="s">
        <v>55</v>
      </c>
    </row>
    <row r="9" spans="2:6" x14ac:dyDescent="0.25">
      <c r="C9" s="1" t="s">
        <v>3</v>
      </c>
      <c r="D9" s="8">
        <v>100</v>
      </c>
      <c r="E9" s="5">
        <v>50</v>
      </c>
      <c r="F9" s="18">
        <f>D9/D30</f>
        <v>4.5454545454545459</v>
      </c>
    </row>
    <row r="10" spans="2:6" x14ac:dyDescent="0.25">
      <c r="C10" s="1" t="s">
        <v>4</v>
      </c>
      <c r="D10" s="8">
        <v>75</v>
      </c>
      <c r="E10" s="5">
        <v>100</v>
      </c>
      <c r="F10" s="17">
        <f>D10/$D$30</f>
        <v>3.4090909090909092</v>
      </c>
    </row>
    <row r="11" spans="2:6" x14ac:dyDescent="0.25">
      <c r="C11" s="1" t="s">
        <v>5</v>
      </c>
      <c r="D11" s="8">
        <v>0</v>
      </c>
      <c r="E11" s="5">
        <v>100</v>
      </c>
      <c r="F11" s="17">
        <f t="shared" ref="F11:F13" si="0">D11/$D$30</f>
        <v>0</v>
      </c>
    </row>
    <row r="12" spans="2:6" x14ac:dyDescent="0.25">
      <c r="C12" s="1" t="s">
        <v>6</v>
      </c>
      <c r="D12" s="8">
        <v>0</v>
      </c>
      <c r="E12" s="5">
        <v>250</v>
      </c>
      <c r="F12" s="17">
        <f t="shared" si="0"/>
        <v>0</v>
      </c>
    </row>
    <row r="13" spans="2:6" x14ac:dyDescent="0.25">
      <c r="C13" s="1" t="s">
        <v>7</v>
      </c>
      <c r="D13" s="8">
        <v>0</v>
      </c>
      <c r="E13" s="5">
        <v>65</v>
      </c>
      <c r="F13" s="17">
        <f t="shared" si="0"/>
        <v>0</v>
      </c>
    </row>
    <row r="14" spans="2:6" ht="12" customHeight="1" x14ac:dyDescent="0.25"/>
    <row r="15" spans="2:6" x14ac:dyDescent="0.25">
      <c r="B15" s="9" t="s">
        <v>14</v>
      </c>
      <c r="E15" t="s">
        <v>16</v>
      </c>
      <c r="F15" t="s">
        <v>17</v>
      </c>
    </row>
    <row r="16" spans="2:6" x14ac:dyDescent="0.25">
      <c r="C16" s="1" t="s">
        <v>15</v>
      </c>
      <c r="D16" s="8">
        <v>250</v>
      </c>
      <c r="E16" s="5">
        <v>13</v>
      </c>
      <c r="F16" s="5">
        <v>30</v>
      </c>
    </row>
    <row r="17" spans="2:6" x14ac:dyDescent="0.25">
      <c r="C17" s="1" t="s">
        <v>52</v>
      </c>
      <c r="D17" s="8">
        <v>0</v>
      </c>
      <c r="E17" s="5">
        <v>1</v>
      </c>
      <c r="F17" s="5">
        <v>25</v>
      </c>
    </row>
    <row r="18" spans="2:6" x14ac:dyDescent="0.25">
      <c r="C18" s="1" t="s">
        <v>18</v>
      </c>
      <c r="D18" s="8">
        <v>10</v>
      </c>
      <c r="E18" s="5">
        <v>2395</v>
      </c>
      <c r="F18" s="5">
        <v>3500</v>
      </c>
    </row>
    <row r="19" spans="2:6" ht="8" customHeight="1" x14ac:dyDescent="0.25"/>
    <row r="20" spans="2:6" x14ac:dyDescent="0.25">
      <c r="B20" s="9" t="s">
        <v>49</v>
      </c>
    </row>
    <row r="21" spans="2:6" x14ac:dyDescent="0.25">
      <c r="C21" s="1" t="s">
        <v>9</v>
      </c>
    </row>
    <row r="22" spans="2:6" x14ac:dyDescent="0.25">
      <c r="C22" s="1" t="s">
        <v>10</v>
      </c>
      <c r="D22" s="7">
        <v>0</v>
      </c>
      <c r="E22" t="s">
        <v>37</v>
      </c>
    </row>
    <row r="23" spans="2:6" x14ac:dyDescent="0.25">
      <c r="C23" s="1" t="s">
        <v>10</v>
      </c>
      <c r="D23" s="7">
        <v>0</v>
      </c>
      <c r="E23" t="s">
        <v>37</v>
      </c>
    </row>
    <row r="24" spans="2:6" x14ac:dyDescent="0.25">
      <c r="C24" s="1" t="s">
        <v>10</v>
      </c>
      <c r="D24" s="7">
        <v>0</v>
      </c>
      <c r="E24" t="s">
        <v>37</v>
      </c>
    </row>
    <row r="25" spans="2:6" x14ac:dyDescent="0.25">
      <c r="C25" s="1" t="s">
        <v>11</v>
      </c>
      <c r="D25" s="7">
        <v>50000</v>
      </c>
      <c r="E25" t="s">
        <v>37</v>
      </c>
    </row>
    <row r="26" spans="2:6" x14ac:dyDescent="0.25">
      <c r="C26" s="1" t="s">
        <v>12</v>
      </c>
      <c r="D26" s="7">
        <v>35000</v>
      </c>
      <c r="E26" t="s">
        <v>37</v>
      </c>
    </row>
    <row r="27" spans="2:6" x14ac:dyDescent="0.25">
      <c r="C27" s="1" t="s">
        <v>13</v>
      </c>
      <c r="D27" s="7">
        <v>15000</v>
      </c>
      <c r="E27" t="s">
        <v>37</v>
      </c>
    </row>
    <row r="28" spans="2:6" x14ac:dyDescent="0.25">
      <c r="C28" s="1" t="s">
        <v>8</v>
      </c>
      <c r="D28" s="7"/>
      <c r="E28" t="s">
        <v>37</v>
      </c>
    </row>
    <row r="29" spans="2:6" ht="9" customHeight="1" x14ac:dyDescent="0.25"/>
    <row r="30" spans="2:6" x14ac:dyDescent="0.25">
      <c r="C30" s="1" t="s">
        <v>20</v>
      </c>
      <c r="D30" s="8">
        <v>22</v>
      </c>
    </row>
    <row r="31" spans="2:6" x14ac:dyDescent="0.25">
      <c r="C31" s="1" t="s">
        <v>21</v>
      </c>
      <c r="D31" s="8">
        <v>8</v>
      </c>
    </row>
    <row r="32" spans="2:6" ht="10" customHeight="1" x14ac:dyDescent="0.25"/>
    <row r="33" spans="3:5" x14ac:dyDescent="0.25">
      <c r="C33" s="1" t="s">
        <v>50</v>
      </c>
    </row>
    <row r="34" spans="3:5" x14ac:dyDescent="0.25">
      <c r="C34" s="1" t="s">
        <v>23</v>
      </c>
      <c r="D34" s="5">
        <v>1500</v>
      </c>
      <c r="E34" t="s">
        <v>36</v>
      </c>
    </row>
    <row r="35" spans="3:5" x14ac:dyDescent="0.25">
      <c r="C35" s="1" t="s">
        <v>24</v>
      </c>
      <c r="D35" s="5">
        <v>500</v>
      </c>
      <c r="E35" t="s">
        <v>36</v>
      </c>
    </row>
    <row r="36" spans="3:5" x14ac:dyDescent="0.25">
      <c r="C36" s="1" t="s">
        <v>25</v>
      </c>
      <c r="D36" s="5">
        <v>500</v>
      </c>
      <c r="E36" t="s">
        <v>36</v>
      </c>
    </row>
    <row r="37" spans="3:5" x14ac:dyDescent="0.25">
      <c r="C37" s="1" t="s">
        <v>26</v>
      </c>
      <c r="D37" s="5">
        <v>2500</v>
      </c>
      <c r="E37" t="s">
        <v>36</v>
      </c>
    </row>
    <row r="38" spans="3:5" x14ac:dyDescent="0.25">
      <c r="C38" s="1" t="s">
        <v>27</v>
      </c>
      <c r="D38" s="5">
        <v>200</v>
      </c>
      <c r="E38" t="s">
        <v>36</v>
      </c>
    </row>
    <row r="39" spans="3:5" x14ac:dyDescent="0.25">
      <c r="C39" s="1" t="s">
        <v>28</v>
      </c>
      <c r="D39" s="5">
        <v>500</v>
      </c>
      <c r="E39" t="s">
        <v>36</v>
      </c>
    </row>
    <row r="40" spans="3:5" x14ac:dyDescent="0.25">
      <c r="C40" s="1" t="s">
        <v>29</v>
      </c>
      <c r="D40" s="6">
        <v>0.01</v>
      </c>
      <c r="E40" t="s">
        <v>34</v>
      </c>
    </row>
    <row r="41" spans="3:5" x14ac:dyDescent="0.25">
      <c r="C41" s="1" t="s">
        <v>30</v>
      </c>
      <c r="D41" s="5">
        <v>150</v>
      </c>
      <c r="E41" t="s">
        <v>36</v>
      </c>
    </row>
    <row r="42" spans="3:5" x14ac:dyDescent="0.25">
      <c r="C42" s="1" t="s">
        <v>31</v>
      </c>
      <c r="D42" s="5">
        <v>150</v>
      </c>
      <c r="E42" t="s">
        <v>36</v>
      </c>
    </row>
    <row r="43" spans="3:5" x14ac:dyDescent="0.25">
      <c r="C43" s="1" t="s">
        <v>32</v>
      </c>
      <c r="D43" s="5">
        <v>0</v>
      </c>
      <c r="E43" t="s">
        <v>36</v>
      </c>
    </row>
    <row r="44" spans="3:5" x14ac:dyDescent="0.25">
      <c r="C44" s="1" t="s">
        <v>51</v>
      </c>
      <c r="D44" s="6">
        <v>5.0000000000000001E-3</v>
      </c>
      <c r="E44" t="s">
        <v>35</v>
      </c>
    </row>
    <row r="45" spans="3:5" x14ac:dyDescent="0.25">
      <c r="C45" s="1" t="s">
        <v>33</v>
      </c>
      <c r="D45" s="6">
        <v>0.15</v>
      </c>
      <c r="E45" t="s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988C5-DF5F-B541-BDE6-137C82627712}">
  <dimension ref="A3:F32"/>
  <sheetViews>
    <sheetView tabSelected="1" topLeftCell="A19" zoomScale="230" zoomScaleNormal="230" workbookViewId="0">
      <selection activeCell="F13" sqref="F13"/>
    </sheetView>
  </sheetViews>
  <sheetFormatPr baseColWidth="10" defaultRowHeight="19" x14ac:dyDescent="0.25"/>
  <cols>
    <col min="1" max="1" width="4" customWidth="1"/>
    <col min="2" max="2" width="3.1640625" style="9" customWidth="1"/>
    <col min="3" max="3" width="12" style="1" customWidth="1"/>
    <col min="4" max="4" width="14.83203125" style="3" customWidth="1"/>
    <col min="5" max="5" width="0.6640625" customWidth="1"/>
    <col min="6" max="6" width="17.5" customWidth="1"/>
  </cols>
  <sheetData>
    <row r="3" spans="1:6" ht="21" x14ac:dyDescent="0.25">
      <c r="A3" s="10" t="s">
        <v>54</v>
      </c>
    </row>
    <row r="4" spans="1:6" ht="11" customHeight="1" x14ac:dyDescent="0.25"/>
    <row r="5" spans="1:6" x14ac:dyDescent="0.25">
      <c r="B5" s="9" t="s">
        <v>39</v>
      </c>
    </row>
    <row r="6" spans="1:6" x14ac:dyDescent="0.25">
      <c r="C6" s="1" t="s">
        <v>40</v>
      </c>
      <c r="D6" s="3">
        <f>'Model Operation Assumptions'!D9*'Model Operation Assumptions'!E9+'Model Operation Assumptions'!D10*'Model Operation Assumptions'!E10+'Model Operation Assumptions'!D11*'Model Operation Assumptions'!E11+'Model Operation Assumptions'!D12*'Model Operation Assumptions'!E12+'Model Operation Assumptions'!D13*'Model Operation Assumptions'!E13</f>
        <v>12500</v>
      </c>
      <c r="F6" s="4">
        <f>D6*12</f>
        <v>150000</v>
      </c>
    </row>
    <row r="7" spans="1:6" ht="20" thickBot="1" x14ac:dyDescent="0.3">
      <c r="C7" s="1" t="s">
        <v>14</v>
      </c>
      <c r="D7" s="12">
        <f>'Model Operation Assumptions'!D16*'Model Operation Assumptions'!F16+'Model Operation Assumptions'!D17*'Model Operation Assumptions'!F17+'Model Operation Assumptions'!D18*'Model Operation Assumptions'!F18</f>
        <v>42500</v>
      </c>
      <c r="E7" s="13"/>
      <c r="F7" s="14">
        <f>D7*12</f>
        <v>510000</v>
      </c>
    </row>
    <row r="8" spans="1:6" x14ac:dyDescent="0.25">
      <c r="D8" s="3">
        <f>SUM(D6:D7)</f>
        <v>55000</v>
      </c>
      <c r="F8" s="4">
        <f>D8*12</f>
        <v>660000</v>
      </c>
    </row>
    <row r="9" spans="1:6" ht="8" customHeight="1" x14ac:dyDescent="0.25"/>
    <row r="10" spans="1:6" x14ac:dyDescent="0.25">
      <c r="B10" s="9" t="s">
        <v>41</v>
      </c>
    </row>
    <row r="11" spans="1:6" x14ac:dyDescent="0.25">
      <c r="C11" s="1" t="s">
        <v>42</v>
      </c>
      <c r="D11" s="3">
        <f>'Model Operation Assumptions'!D16*'Model Operation Assumptions'!E16+'Model Operation Assumptions'!D17*'Model Operation Assumptions'!E17+'Model Operation Assumptions'!D18*'Model Operation Assumptions'!E18</f>
        <v>27200</v>
      </c>
      <c r="F11" s="4">
        <f>D11*12</f>
        <v>326400</v>
      </c>
    </row>
    <row r="12" spans="1:6" ht="4" customHeight="1" thickBot="1" x14ac:dyDescent="0.3">
      <c r="D12" s="12"/>
      <c r="E12" s="13"/>
      <c r="F12" s="13"/>
    </row>
    <row r="13" spans="1:6" x14ac:dyDescent="0.25">
      <c r="B13" s="9" t="s">
        <v>43</v>
      </c>
      <c r="D13" s="3">
        <f>D8-D11</f>
        <v>27800</v>
      </c>
      <c r="F13" s="4">
        <f>D13*12</f>
        <v>333600</v>
      </c>
    </row>
    <row r="14" spans="1:6" ht="9" customHeight="1" x14ac:dyDescent="0.25"/>
    <row r="15" spans="1:6" x14ac:dyDescent="0.25">
      <c r="B15" s="9" t="s">
        <v>44</v>
      </c>
    </row>
    <row r="16" spans="1:6" x14ac:dyDescent="0.25">
      <c r="C16" s="1" t="s">
        <v>45</v>
      </c>
      <c r="D16" s="3">
        <f>('Model Operation Assumptions'!D22+'Model Operation Assumptions'!D23+'Model Operation Assumptions'!D24+'Model Operation Assumptions'!D25+'Model Operation Assumptions'!D26+'Model Operation Assumptions'!D27+'Model Operation Assumptions'!D28)/12</f>
        <v>8333.3333333333339</v>
      </c>
      <c r="F16" s="4">
        <f>D16*12</f>
        <v>100000</v>
      </c>
    </row>
    <row r="17" spans="3:6" x14ac:dyDescent="0.25">
      <c r="C17" s="1" t="s">
        <v>46</v>
      </c>
      <c r="D17" s="3">
        <f>D16*('Model Operation Assumptions'!D44+'Model Operation Assumptions'!D45)</f>
        <v>1291.6666666666667</v>
      </c>
      <c r="F17" s="4">
        <f>D17*12</f>
        <v>15500</v>
      </c>
    </row>
    <row r="18" spans="3:6" x14ac:dyDescent="0.25">
      <c r="C18" s="1" t="s">
        <v>23</v>
      </c>
      <c r="D18" s="3">
        <f>'Model Operation Assumptions'!D34</f>
        <v>1500</v>
      </c>
      <c r="F18" s="4">
        <f t="shared" ref="F18:F27" si="0">D18*12</f>
        <v>18000</v>
      </c>
    </row>
    <row r="19" spans="3:6" x14ac:dyDescent="0.25">
      <c r="C19" s="1" t="s">
        <v>24</v>
      </c>
      <c r="D19" s="3">
        <f>'Model Operation Assumptions'!D35</f>
        <v>500</v>
      </c>
      <c r="F19" s="4">
        <f t="shared" si="0"/>
        <v>6000</v>
      </c>
    </row>
    <row r="20" spans="3:6" x14ac:dyDescent="0.25">
      <c r="C20" s="1" t="s">
        <v>25</v>
      </c>
      <c r="D20" s="3">
        <f>'Model Operation Assumptions'!D36</f>
        <v>500</v>
      </c>
      <c r="F20" s="4">
        <f t="shared" si="0"/>
        <v>6000</v>
      </c>
    </row>
    <row r="21" spans="3:6" x14ac:dyDescent="0.25">
      <c r="C21" s="1" t="s">
        <v>26</v>
      </c>
      <c r="D21" s="3">
        <f>'Model Operation Assumptions'!D37</f>
        <v>2500</v>
      </c>
      <c r="F21" s="4">
        <f t="shared" si="0"/>
        <v>30000</v>
      </c>
    </row>
    <row r="22" spans="3:6" x14ac:dyDescent="0.25">
      <c r="C22" s="1" t="s">
        <v>27</v>
      </c>
      <c r="D22" s="3">
        <f>'Model Operation Assumptions'!D38</f>
        <v>200</v>
      </c>
      <c r="F22" s="4">
        <f t="shared" si="0"/>
        <v>2400</v>
      </c>
    </row>
    <row r="23" spans="3:6" x14ac:dyDescent="0.25">
      <c r="C23" s="1" t="s">
        <v>28</v>
      </c>
      <c r="D23" s="3">
        <f>'Model Operation Assumptions'!D39</f>
        <v>500</v>
      </c>
      <c r="F23" s="4">
        <f t="shared" si="0"/>
        <v>6000</v>
      </c>
    </row>
    <row r="24" spans="3:6" x14ac:dyDescent="0.25">
      <c r="C24" s="1" t="s">
        <v>29</v>
      </c>
      <c r="D24" s="3">
        <f>'Model Operation Assumptions'!D40*'Model Business Results'!D8</f>
        <v>550</v>
      </c>
      <c r="F24" s="4">
        <f t="shared" si="0"/>
        <v>6600</v>
      </c>
    </row>
    <row r="25" spans="3:6" x14ac:dyDescent="0.25">
      <c r="C25" s="1" t="s">
        <v>30</v>
      </c>
      <c r="D25" s="3">
        <f>'Model Operation Assumptions'!D41</f>
        <v>150</v>
      </c>
      <c r="F25" s="4">
        <f t="shared" si="0"/>
        <v>1800</v>
      </c>
    </row>
    <row r="26" spans="3:6" x14ac:dyDescent="0.25">
      <c r="C26" s="1" t="s">
        <v>31</v>
      </c>
      <c r="D26" s="3">
        <f>'Model Operation Assumptions'!D42</f>
        <v>150</v>
      </c>
      <c r="F26" s="4">
        <f t="shared" si="0"/>
        <v>1800</v>
      </c>
    </row>
    <row r="27" spans="3:6" x14ac:dyDescent="0.25">
      <c r="C27" s="1" t="s">
        <v>32</v>
      </c>
      <c r="D27" s="3">
        <f>'Model Operation Assumptions'!D43</f>
        <v>0</v>
      </c>
      <c r="F27" s="4">
        <f t="shared" si="0"/>
        <v>0</v>
      </c>
    </row>
    <row r="28" spans="3:6" ht="11" customHeight="1" thickBot="1" x14ac:dyDescent="0.3">
      <c r="D28" s="12"/>
      <c r="E28" s="13"/>
      <c r="F28" s="13"/>
    </row>
    <row r="29" spans="3:6" x14ac:dyDescent="0.25">
      <c r="C29" s="1" t="s">
        <v>47</v>
      </c>
      <c r="D29" s="3">
        <f>SUM(D16:D27)</f>
        <v>16175</v>
      </c>
      <c r="F29" s="4">
        <f>D29*12</f>
        <v>194100</v>
      </c>
    </row>
    <row r="30" spans="3:6" ht="11" customHeight="1" thickBot="1" x14ac:dyDescent="0.3">
      <c r="D30" s="12"/>
      <c r="E30" s="13"/>
      <c r="F30" s="13"/>
    </row>
    <row r="31" spans="3:6" x14ac:dyDescent="0.25">
      <c r="C31" s="1" t="s">
        <v>48</v>
      </c>
      <c r="D31" s="3">
        <f>D13-D29</f>
        <v>11625</v>
      </c>
      <c r="F31" s="4">
        <f>D31*12</f>
        <v>139500</v>
      </c>
    </row>
    <row r="32" spans="3:6" x14ac:dyDescent="0.25">
      <c r="D32" s="1" t="s">
        <v>53</v>
      </c>
      <c r="F32" s="2">
        <f>F31/F8</f>
        <v>0.21136363636363636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</vt:lpstr>
      <vt:lpstr>Income Statement</vt:lpstr>
      <vt:lpstr>Model Operation Assumptions</vt:lpstr>
      <vt:lpstr>Model Business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2020-05-13T11:38:44Z</dcterms:created>
  <dcterms:modified xsi:type="dcterms:W3CDTF">2020-05-14T19:14:39Z</dcterms:modified>
</cp:coreProperties>
</file>